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232EA2F4-29F3-4F10-B567-39C1C3BEE811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C23" i="406" l="1"/>
  <c r="D16" i="406"/>
  <c r="D15" i="406"/>
  <c r="C19" i="406"/>
  <c r="D17" i="406" l="1"/>
  <c r="D18" i="406"/>
  <c r="C22" i="406" l="1"/>
  <c r="H13" i="418"/>
  <c r="D24" i="418"/>
  <c r="H12" i="407"/>
  <c r="H16" i="407" s="1"/>
  <c r="H14" i="407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E26" i="418" s="1"/>
  <c r="F23" i="418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 s="1"/>
  <c r="G103" i="35"/>
  <c r="F64" i="35"/>
  <c r="F78" i="35" s="1"/>
  <c r="F103" i="35"/>
  <c r="E64" i="35"/>
  <c r="E70" i="35" s="1"/>
  <c r="E78" i="35" s="1"/>
  <c r="D64" i="35"/>
  <c r="H64" i="35" s="1"/>
  <c r="G63" i="35"/>
  <c r="G77" i="35" s="1"/>
  <c r="F63" i="35"/>
  <c r="F77" i="35"/>
  <c r="F102" i="35"/>
  <c r="E63" i="35"/>
  <c r="E69" i="35" s="1"/>
  <c r="D63" i="35"/>
  <c r="D69" i="35"/>
  <c r="G62" i="35"/>
  <c r="G76" i="35" s="1"/>
  <c r="G101" i="35"/>
  <c r="F62" i="35"/>
  <c r="F76" i="35" s="1"/>
  <c r="F101" i="35"/>
  <c r="E62" i="35"/>
  <c r="D62" i="35"/>
  <c r="G61" i="35"/>
  <c r="G75" i="35"/>
  <c r="G100" i="35"/>
  <c r="F61" i="35"/>
  <c r="F75" i="35" s="1"/>
  <c r="F100" i="35"/>
  <c r="E61" i="35"/>
  <c r="D61" i="35"/>
  <c r="H61" i="35" s="1"/>
  <c r="G57" i="35"/>
  <c r="F57" i="35"/>
  <c r="E57" i="35"/>
  <c r="D57" i="35"/>
  <c r="H57" i="35" s="1"/>
  <c r="G53" i="35"/>
  <c r="F53" i="35"/>
  <c r="E53" i="35"/>
  <c r="D53" i="35"/>
  <c r="H53" i="35" s="1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/>
  <c r="D99" i="35"/>
  <c r="H99" i="35" s="1"/>
  <c r="H93" i="35"/>
  <c r="E68" i="35"/>
  <c r="E76" i="35" s="1"/>
  <c r="D68" i="35"/>
  <c r="H68" i="35" s="1"/>
  <c r="D77" i="35"/>
  <c r="D76" i="35"/>
  <c r="D70" i="35"/>
  <c r="H70" i="35" s="1"/>
  <c r="H63" i="35"/>
  <c r="E30" i="412"/>
  <c r="H90" i="35"/>
  <c r="D20" i="412"/>
  <c r="D22" i="412" s="1"/>
  <c r="D23" i="35" s="1"/>
  <c r="E24" i="418"/>
  <c r="D27" i="418"/>
  <c r="D26" i="35" s="1"/>
  <c r="F24" i="418"/>
  <c r="H24" i="418" l="1"/>
  <c r="H62" i="35"/>
  <c r="G27" i="418"/>
  <c r="G26" i="35" s="1"/>
  <c r="G35" i="35" s="1"/>
  <c r="H23" i="418"/>
  <c r="F27" i="418"/>
  <c r="F26" i="35" s="1"/>
  <c r="F35" i="35" s="1"/>
  <c r="H48" i="35"/>
  <c r="E67" i="35"/>
  <c r="E75" i="35" s="1"/>
  <c r="H22" i="418"/>
  <c r="E24" i="35"/>
  <c r="D35" i="35"/>
  <c r="G24" i="35"/>
  <c r="D60" i="35"/>
  <c r="D24" i="35"/>
  <c r="H76" i="35"/>
  <c r="E77" i="35"/>
  <c r="H77" i="35" s="1"/>
  <c r="H69" i="35"/>
  <c r="F23" i="35"/>
  <c r="H23" i="35" s="1"/>
  <c r="F30" i="412"/>
  <c r="E27" i="418"/>
  <c r="E26" i="35" s="1"/>
  <c r="E35" i="35" s="1"/>
  <c r="E58" i="35" s="1"/>
  <c r="H20" i="412"/>
  <c r="H22" i="412"/>
  <c r="H30" i="412" s="1"/>
  <c r="H25" i="418"/>
  <c r="H26" i="418" s="1"/>
  <c r="D78" i="35"/>
  <c r="H78" i="35" s="1"/>
  <c r="H27" i="418"/>
  <c r="D30" i="412"/>
  <c r="D67" i="35"/>
  <c r="H67" i="35" s="1"/>
  <c r="E60" i="35" l="1"/>
  <c r="H26" i="35"/>
  <c r="G60" i="35"/>
  <c r="G74" i="35" s="1"/>
  <c r="G58" i="35"/>
  <c r="G72" i="35" s="1"/>
  <c r="F24" i="35"/>
  <c r="F58" i="35" s="1"/>
  <c r="F72" i="35" s="1"/>
  <c r="F83" i="35" s="1"/>
  <c r="F92" i="35" s="1"/>
  <c r="F60" i="35"/>
  <c r="F74" i="35" s="1"/>
  <c r="D75" i="35"/>
  <c r="H75" i="35" s="1"/>
  <c r="E66" i="35"/>
  <c r="E71" i="35" s="1"/>
  <c r="E72" i="35" s="1"/>
  <c r="H60" i="35"/>
  <c r="H35" i="35"/>
  <c r="D58" i="35"/>
  <c r="E80" i="35" l="1"/>
  <c r="E82" i="35" s="1"/>
  <c r="E83" i="35" s="1"/>
  <c r="E92" i="35" s="1"/>
  <c r="F95" i="35"/>
  <c r="F96" i="35" s="1"/>
  <c r="F97" i="35" s="1"/>
  <c r="E74" i="35"/>
  <c r="D66" i="35"/>
  <c r="H24" i="35"/>
  <c r="H58" i="35" s="1"/>
  <c r="E95" i="35" l="1"/>
  <c r="E96" i="35" s="1"/>
  <c r="E97" i="35" s="1"/>
  <c r="F105" i="35"/>
  <c r="F106" i="35"/>
  <c r="C16" i="406"/>
  <c r="D71" i="35"/>
  <c r="D72" i="35" s="1"/>
  <c r="H66" i="35"/>
  <c r="H71" i="35" s="1"/>
  <c r="D74" i="35"/>
  <c r="H74" i="35" s="1"/>
  <c r="G81" i="35" l="1"/>
  <c r="H72" i="35"/>
  <c r="D80" i="35"/>
  <c r="E105" i="35"/>
  <c r="E106" i="35" s="1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9" i="35"/>
  <c r="G85" i="35"/>
  <c r="D95" i="35"/>
  <c r="D96" i="35" s="1"/>
  <c r="D97" i="35" s="1"/>
  <c r="C15" i="406" l="1"/>
  <c r="D105" i="35"/>
  <c r="D106" i="35"/>
  <c r="G87" i="35"/>
  <c r="H85" i="35"/>
  <c r="H87" i="35" s="1"/>
  <c r="G91" i="35"/>
  <c r="H89" i="35"/>
  <c r="H91" i="35" s="1"/>
  <c r="C17" i="406" s="1"/>
  <c r="G99" i="35" l="1"/>
  <c r="G92" i="35"/>
  <c r="G95" i="35" l="1"/>
  <c r="G96" i="35" s="1"/>
  <c r="G97" i="35"/>
  <c r="H92" i="35"/>
  <c r="H95" i="35" l="1"/>
  <c r="H96" i="35" s="1"/>
  <c r="H97" i="35" s="1"/>
  <c r="C18" i="406"/>
  <c r="G105" i="35"/>
  <c r="G106" i="35" s="1"/>
  <c r="H105" i="35" l="1"/>
  <c r="H106" i="35" s="1"/>
  <c r="C24" i="406"/>
  <c r="C21" i="406"/>
  <c r="C25" i="406" l="1"/>
  <c r="C26" i="406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<sst xmlns="http://schemas.openxmlformats.org/spreadsheetml/2006/main" count="457" uniqueCount="254">
  <si>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</si>
  <si>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</si>
  <si>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</si>
  <si>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</si>
  <si>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</si>
  <si>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</si>
  <si>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</si>
  <si>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</si>
  <si>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</si>
  <si>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</si>
  <si>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</si>
  <si>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</si>
  <si>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</si>
  <si>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</si>
  <si>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</si>
  <si>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</si>
  <si>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</si>
  <si>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</si>
  <si>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</si>
  <si>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</si>
  <si>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</si>
  <si>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</si>
  <si>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</si>
  <si>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</si>
  <si>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</si>
  <si>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</si>
  <si>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</si>
  <si>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</si>
  <si>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</si>
  <si>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</si>
  <si>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</si>
  <si>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</si>
  <si>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</si>
  <si>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</si>
  <si>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</si>
  <si>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</si>
  <si>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</si>
  <si>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</si>
  <si>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</si>
  <si>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</si>
  <si>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</si>
  <si>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</si>
  <si>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</si>
  <si>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</si>
  <si>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</si>
  <si>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</si>
  <si>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</si>
  <si>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</si>
  <si>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</si>
  <si>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</si>
  <si>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</si>
  <si>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</si>
  <si>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</si>
  <si>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</si>
  <si>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</si>
  <si>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</si>
  <si>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</si>
  <si>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</si>
  <si>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</si>
  <si>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</si>
  <si>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</si>
  <si>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</si>
  <si>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</si>
  <si>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</si>
  <si>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</si>
  <si>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</si>
  <si>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</si>
  <si>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</si>
  <si>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</si>
  <si>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</si>
  <si>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</si>
  <si>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</si>
  <si>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</si>
  <si>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</si>
  <si>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</si>
  <si>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</si>
  <si>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</si>
  <si>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</si>
  <si>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</si>
  <si>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</si>
  <si>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</si>
  <si>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</si>
  <si>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</si>
  <si>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</si>
  <si>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</si>
  <si>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</si>
  <si>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</si>
  <si>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</si>
  <si>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</si>
  <si>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</si>
  <si>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</si>
  <si>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</si>
  <si>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</si>
  <si>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</si>
  <si>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</si>
  <si>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</si>
  <si>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</si>
  <si>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</si>
  <si>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</si>
  <si>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</si>
  <si>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</si>
  <si>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</si>
  <si>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</si>
  <si>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</si>
  <si>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</si>
  <si>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</si>
  <si>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</si>
  <si>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</si>
  <si>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</si>
  <si>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</si>
  <si>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</si>
  <si>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</si>
  <si>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</si>
  <si>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</si>
  <si>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</si>
  <si>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</si>
  <si>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</si>
  <si>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</si>
  <si>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</si>
  <si>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</si>
  <si>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</si>
  <si>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</si>
  <si>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</si>
  <si>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</si>
  <si>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</si>
  <si>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</si>
  <si>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</si>
  <si>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</si>
  <si>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</si>
  <si>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</si>
  <si>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</si>
  <si>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</si>
  <si>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</si>
  <si>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</si>
  <si>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</si>
  <si>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</si>
  <si>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</si>
  <si>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</si>
  <si>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</si>
  <si>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</si>
  <si>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</si>
  <si>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</si>
  <si>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</si>
  <si>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</si>
  <si>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</si>
  <si>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</si>
  <si>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</si>
  <si>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</si>
  <si>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</si>
  <si>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</si>
  <si>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</si>
  <si>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</si>
  <si>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</si>
  <si>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</si>
  <si>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</si>
  <si>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</si>
  <si>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</si>
  <si>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</si>
  <si>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</si>
  <si>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</si>
  <si>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</si>
  <si>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</si>
  <si>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</si>
  <si>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</si>
  <si>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</si>
  <si>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</si>
  <si>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</si>
  <si>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</si>
  <si>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</si>
  <si>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</si>
  <si>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</si>
  <si>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</si>
  <si>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</si>
  <si>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</si>
  <si>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</si>
  <si>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</si>
  <si>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</si>
  <si>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</si>
  <si>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</si>
  <si>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</si>
  <si>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</si>
  <si>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</si>
  <si>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</si>
  <si>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</si>
  <si>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</si>
  <si>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</si>
  <si>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</si>
  <si>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</si>
  <si>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</si>
  <si>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</si>
  <si>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</si>
  <si>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</si>
  <si>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</si>
  <si>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</si>
  <si>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</si>
  <si>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</si>
  <si>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</si>
  <si>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</si>
  <si>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</si>
  <si>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</si>
  <si>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</si>
  <si>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</si>
  <si>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</si>
  <si>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</si>
  <si>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</si>
  <si>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</si>
  <si>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</si>
  <si>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</si>
  <si>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</si>
  <si>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</si>
  <si>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</si>
  <si>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</si>
  <si>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</si>
  <si>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</si>
  <si>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</si>
  <si>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</si>
  <si>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</si>
  <si>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</si>
  <si>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</si>
  <si>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</si>
  <si>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</si>
  <si>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</si>
  <si>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</si>
  <si>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</si>
  <si>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</si>
  <si>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</si>
  <si>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</si>
  <si>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</si>
  <si>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</si>
  <si>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</si>
  <si>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</si>
  <si>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</si>
  <si>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</si>
  <si>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</si>
  <si>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</si>
  <si>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</si>
  <si>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</si>
  <si>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</si>
  <si>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</si>
  <si>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</si>
  <si>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</si>
  <si>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</si>
  <si>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</si>
  <si>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</si>
  <si>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</si>
  <si>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</si>
  <si>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</si>
  <si>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</si>
  <si>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</si>
  <si>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</si>
  <si>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</si>
  <si>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</si>
  <si>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000-32-1-06.10-0001</t>
  </si>
  <si>
    <t>Создание системы охранно-пожарной сигнализации производственного дома Сумпосадского участка по обслуживанию распредсетей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</si>
</sst>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80" formatCode="_-* #,##0.00\ _₽_-;\-* #,##0.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1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180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topLeftCell="A4" workbookViewId="0">
      <selection activeCell="C24" sqref="C24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8.28515625" customWidth="1"/>
  </cols>
  <sheetData>
    <row r="4" spans="1:4" ht="14.25" x14ac:dyDescent="0.2">
      <c r="A4" s="181"/>
      <c r="B4" s="181"/>
      <c r="C4" s="181"/>
    </row>
    <row r="5" spans="1:4" ht="15" x14ac:dyDescent="0.2">
      <c r="A5" s="17"/>
      <c r="B5" s="17"/>
      <c r="C5" s="17"/>
    </row>
    <row r="6" spans="1:4" ht="15.75" x14ac:dyDescent="0.2">
      <c r="A6" s="179" t="s">
        <v>32</v>
      </c>
      <c r="B6" s="179"/>
      <c r="C6" s="179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8" t="s">
        <v>253</v>
      </c>
      <c r="B8" s="178"/>
      <c r="C8" s="178"/>
    </row>
    <row r="9" spans="1:4" ht="15" customHeight="1" x14ac:dyDescent="0.2">
      <c r="A9" s="180" t="s">
        <v>10</v>
      </c>
      <c r="B9" s="180"/>
      <c r="C9" s="180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125496.7533722947</v>
      </c>
      <c r="D15" s="250">
        <f>ROUND(C15*C$22,2)</f>
        <v>177576.02</v>
      </c>
    </row>
    <row r="16" spans="1:4" x14ac:dyDescent="0.2">
      <c r="A16" s="19">
        <v>1.2</v>
      </c>
      <c r="B16" s="18" t="s">
        <v>27</v>
      </c>
      <c r="C16" s="48">
        <f>'ССР 4 кв. 2015 '!F97</f>
        <v>21692.825795918365</v>
      </c>
      <c r="D16" s="250">
        <f>ROUND(C16*C$22,2)</f>
        <v>30695.02</v>
      </c>
    </row>
    <row r="17" spans="1:4" x14ac:dyDescent="0.2">
      <c r="A17" s="19">
        <v>1.3</v>
      </c>
      <c r="B17" s="18" t="s">
        <v>26</v>
      </c>
      <c r="C17" s="70">
        <f>'ССР 4 кв. 2015 '!H91</f>
        <v>7271.6968041320797</v>
      </c>
      <c r="D17" s="250">
        <f t="shared" ref="D15:D18" si="0">C17*C$22</f>
        <v>10289.341963084273</v>
      </c>
    </row>
    <row r="18" spans="1:4" ht="18.600000000000001" customHeight="1" x14ac:dyDescent="0.2">
      <c r="A18" s="19">
        <v>1.4</v>
      </c>
      <c r="B18" s="18" t="s">
        <v>25</v>
      </c>
      <c r="C18" s="70">
        <f>'ССР 4 кв. 2015 '!G97-C17</f>
        <v>7978.5411243119197</v>
      </c>
      <c r="D18" s="250">
        <f t="shared" si="0"/>
        <v>11289.516079373252</v>
      </c>
    </row>
    <row r="19" spans="1:4" ht="24" x14ac:dyDescent="0.2">
      <c r="A19" s="19"/>
      <c r="B19" s="18" t="s">
        <v>251</v>
      </c>
      <c r="C19" s="71">
        <f>ROUND(SUM(C15:C18),2)</f>
        <v>162439.82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162439.82</v>
      </c>
    </row>
    <row r="22" spans="1:4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48">
        <f>D15+D16+D17+D18</f>
        <v>229849.8980424575</v>
      </c>
    </row>
    <row r="24" spans="1:4" x14ac:dyDescent="0.2">
      <c r="A24" s="19">
        <v>2</v>
      </c>
      <c r="B24" s="18" t="s">
        <v>24</v>
      </c>
      <c r="C24" s="70">
        <f>C23</f>
        <v>229849.8980424575</v>
      </c>
    </row>
    <row r="25" spans="1:4" x14ac:dyDescent="0.2">
      <c r="A25" s="19">
        <v>2.1</v>
      </c>
      <c r="B25" s="18" t="s">
        <v>23</v>
      </c>
      <c r="C25" s="70">
        <f>C24*0.2</f>
        <v>45969.9796084915</v>
      </c>
    </row>
    <row r="26" spans="1:4" ht="24" x14ac:dyDescent="0.2">
      <c r="A26" s="19">
        <v>3</v>
      </c>
      <c r="B26" s="18" t="s">
        <v>58</v>
      </c>
      <c r="C26" s="175">
        <f>C24+C25</f>
        <v>275819.877650949</v>
      </c>
    </row>
    <row r="27" spans="1:4" ht="15" x14ac:dyDescent="0.2">
      <c r="A27" s="17"/>
      <c r="B27" s="16"/>
      <c r="C27" s="17"/>
    </row>
    <row r="28" spans="1:4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сигнализации производственного дома Сумпосадского участка по обслуживанию распредсетей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2" t="s">
        <v>203</v>
      </c>
      <c r="C14" s="192"/>
      <c r="D14" s="192"/>
      <c r="E14" s="192"/>
      <c r="F14" s="192"/>
      <c r="G14" s="192"/>
      <c r="H14" s="192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3" t="s">
        <v>63</v>
      </c>
      <c r="B25" s="194"/>
      <c r="C25" s="194"/>
      <c r="D25" s="194"/>
      <c r="E25" s="194"/>
      <c r="F25" s="194"/>
      <c r="G25" s="194"/>
      <c r="H25" s="194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115250.75102040815</v>
      </c>
      <c r="E26" s="161">
        <f>'Объектный сметный расчет 2-12'!E27</f>
        <v>0</v>
      </c>
      <c r="F26" s="161">
        <f>'Объектный сметный расчет 2-12'!F27</f>
        <v>21060.995918367345</v>
      </c>
      <c r="G26" s="161">
        <f>'Объектный сметный расчет 2-12'!G27</f>
        <v>0</v>
      </c>
      <c r="H26" s="161">
        <f>SUM(D26:G26)</f>
        <v>136311.7469387755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115250.75102040815</v>
      </c>
      <c r="E35" s="161">
        <f>E26</f>
        <v>0</v>
      </c>
      <c r="F35" s="161">
        <f>F26</f>
        <v>21060.995918367345</v>
      </c>
      <c r="G35" s="161">
        <f>G26</f>
        <v>0</v>
      </c>
      <c r="H35" s="161">
        <f>SUM(D35:G35)</f>
        <v>136311.7469387755</v>
      </c>
    </row>
    <row r="36" spans="1:8" ht="19.7" hidden="1" customHeight="1" x14ac:dyDescent="0.2">
      <c r="A36" s="193" t="s">
        <v>66</v>
      </c>
      <c r="B36" s="194"/>
      <c r="C36" s="194"/>
      <c r="D36" s="194"/>
      <c r="E36" s="194"/>
      <c r="F36" s="194"/>
      <c r="G36" s="194"/>
      <c r="H36" s="194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3" t="s">
        <v>68</v>
      </c>
      <c r="B49" s="194"/>
      <c r="C49" s="194"/>
      <c r="D49" s="194"/>
      <c r="E49" s="194"/>
      <c r="F49" s="194"/>
      <c r="G49" s="194"/>
      <c r="H49" s="194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3" t="s">
        <v>70</v>
      </c>
      <c r="B54" s="194"/>
      <c r="C54" s="194"/>
      <c r="D54" s="194"/>
      <c r="E54" s="194"/>
      <c r="F54" s="194"/>
      <c r="G54" s="194"/>
      <c r="H54" s="194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115250.75102040815</v>
      </c>
      <c r="E58" s="161">
        <f>E35+E24</f>
        <v>0</v>
      </c>
      <c r="F58" s="161">
        <f>F35+F24</f>
        <v>21060.995918367345</v>
      </c>
      <c r="G58" s="161">
        <f>G35+G24</f>
        <v>0</v>
      </c>
      <c r="H58" s="161">
        <f>H35+H24</f>
        <v>136311.7469387755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3" t="s">
        <v>18</v>
      </c>
      <c r="B65" s="194"/>
      <c r="C65" s="194"/>
      <c r="D65" s="194"/>
      <c r="E65" s="194"/>
      <c r="F65" s="194"/>
      <c r="G65" s="194"/>
      <c r="H65" s="194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3595.8234318367345</v>
      </c>
      <c r="E66" s="161">
        <f>E58*0.025</f>
        <v>0</v>
      </c>
      <c r="F66" s="161"/>
      <c r="G66" s="161"/>
      <c r="H66" s="161">
        <f>SUM(D66:G66)</f>
        <v>3595.8234318367345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3595.8234318367345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3595.8234318367345</v>
      </c>
    </row>
    <row r="72" spans="1:8" x14ac:dyDescent="0.2">
      <c r="A72" s="159"/>
      <c r="B72" s="160"/>
      <c r="C72" s="160" t="s">
        <v>19</v>
      </c>
      <c r="D72" s="161">
        <f>D58+D71</f>
        <v>118846.57445224488</v>
      </c>
      <c r="E72" s="161">
        <f>E58+E71</f>
        <v>0</v>
      </c>
      <c r="F72" s="161">
        <f>F58+F71</f>
        <v>21060.995918367345</v>
      </c>
      <c r="G72" s="161">
        <f>G58+G71</f>
        <v>0</v>
      </c>
      <c r="H72" s="161">
        <f>SUM(D72:G72)</f>
        <v>139907.57037061223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3" t="s">
        <v>20</v>
      </c>
      <c r="B79" s="193"/>
      <c r="C79" s="193"/>
      <c r="D79" s="193"/>
      <c r="E79" s="193"/>
      <c r="F79" s="193"/>
      <c r="G79" s="193"/>
      <c r="H79" s="193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2994.933676196571</v>
      </c>
      <c r="E80" s="161">
        <f>E72*3.19%</f>
        <v>0</v>
      </c>
      <c r="F80" s="161"/>
      <c r="G80" s="161"/>
      <c r="H80" s="161">
        <f>SUM(D80:G80)</f>
        <v>2994.933676196571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2531.4320358328159</v>
      </c>
      <c r="H81" s="161">
        <f>SUM(D81:G81)</f>
        <v>2531.4320358328159</v>
      </c>
    </row>
    <row r="82" spans="1:8" x14ac:dyDescent="0.2">
      <c r="A82" s="159"/>
      <c r="B82" s="160"/>
      <c r="C82" s="160" t="s">
        <v>86</v>
      </c>
      <c r="D82" s="161">
        <f>SUM(D80:D81)</f>
        <v>2994.933676196571</v>
      </c>
      <c r="E82" s="161">
        <f>SUM(E80:E81)</f>
        <v>0</v>
      </c>
      <c r="F82" s="161">
        <f>SUM(F80:F81)</f>
        <v>0</v>
      </c>
      <c r="G82" s="161">
        <f>SUM(G80:G81)</f>
        <v>2531.4320358328159</v>
      </c>
      <c r="H82" s="161">
        <f>SUM(D82:G82)</f>
        <v>5526.3657120293865</v>
      </c>
    </row>
    <row r="83" spans="1:8" x14ac:dyDescent="0.2">
      <c r="A83" s="159"/>
      <c r="B83" s="160"/>
      <c r="C83" s="160" t="s">
        <v>11</v>
      </c>
      <c r="D83" s="161">
        <f>D72+D82</f>
        <v>121841.50812844145</v>
      </c>
      <c r="E83" s="161">
        <f>E72+E82</f>
        <v>0</v>
      </c>
      <c r="F83" s="161">
        <f>F72+F82</f>
        <v>21060.995918367345</v>
      </c>
      <c r="G83" s="161">
        <f>G72+G82</f>
        <v>2531.4320358328159</v>
      </c>
      <c r="H83" s="161">
        <f>SUM(D83:G83)</f>
        <v>145433.93608264159</v>
      </c>
    </row>
    <row r="84" spans="1:8" ht="19.7" customHeight="1" x14ac:dyDescent="0.2">
      <c r="A84" s="193" t="s">
        <v>87</v>
      </c>
      <c r="B84" s="193"/>
      <c r="C84" s="193"/>
      <c r="D84" s="193"/>
      <c r="E84" s="193"/>
      <c r="F84" s="193"/>
      <c r="G84" s="193"/>
      <c r="H84" s="193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3112.2862321685307</v>
      </c>
      <c r="H85" s="161">
        <f>SUM(D85:G85)</f>
        <v>3112.2862321685307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1890.641169074341</v>
      </c>
      <c r="H86" s="161">
        <f>G86</f>
        <v>1890.641169074341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5002.9274012428714</v>
      </c>
      <c r="H87" s="161">
        <f>H85+H86</f>
        <v>5002.9274012428714</v>
      </c>
    </row>
    <row r="88" spans="1:8" ht="19.7" customHeight="1" x14ac:dyDescent="0.2">
      <c r="A88" s="193" t="s">
        <v>13</v>
      </c>
      <c r="B88" s="193"/>
      <c r="C88" s="193"/>
      <c r="D88" s="193"/>
      <c r="E88" s="193"/>
      <c r="F88" s="193"/>
      <c r="G88" s="193"/>
      <c r="H88" s="193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7271.6968041320797</v>
      </c>
      <c r="H89" s="161">
        <f>SUM(D89:G89)</f>
        <v>7271.6968041320797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7271.6968041320797</v>
      </c>
      <c r="H91" s="161">
        <f>SUM(H89:H89)</f>
        <v>7271.6968041320797</v>
      </c>
    </row>
    <row r="92" spans="1:8" x14ac:dyDescent="0.2">
      <c r="A92" s="159"/>
      <c r="B92" s="160"/>
      <c r="C92" s="160" t="s">
        <v>14</v>
      </c>
      <c r="D92" s="161">
        <f>D83</f>
        <v>121841.50812844145</v>
      </c>
      <c r="E92" s="161">
        <f>E83</f>
        <v>0</v>
      </c>
      <c r="F92" s="161">
        <f>F83</f>
        <v>21060.995918367345</v>
      </c>
      <c r="G92" s="161">
        <f>G87+G83+G91</f>
        <v>14806.056241207767</v>
      </c>
      <c r="H92" s="161">
        <f>SUM(D92:G92)</f>
        <v>157708.56028801654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3" t="s">
        <v>15</v>
      </c>
      <c r="B94" s="193"/>
      <c r="C94" s="193"/>
      <c r="D94" s="193"/>
      <c r="E94" s="193"/>
      <c r="F94" s="193"/>
      <c r="G94" s="193"/>
      <c r="H94" s="193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3655.2452438532432</v>
      </c>
      <c r="E95" s="161">
        <f>E92*0.03</f>
        <v>0</v>
      </c>
      <c r="F95" s="161">
        <f>F92*0.03</f>
        <v>631.82987755102033</v>
      </c>
      <c r="G95" s="161">
        <f>G92*0.03</f>
        <v>444.18168723623302</v>
      </c>
      <c r="H95" s="161">
        <f>H92*0.03</f>
        <v>4731.2568086404963</v>
      </c>
    </row>
    <row r="96" spans="1:8" x14ac:dyDescent="0.2">
      <c r="A96" s="159"/>
      <c r="B96" s="160"/>
      <c r="C96" s="160" t="s">
        <v>93</v>
      </c>
      <c r="D96" s="161">
        <f>D95</f>
        <v>3655.2452438532432</v>
      </c>
      <c r="E96" s="161">
        <f>E95</f>
        <v>0</v>
      </c>
      <c r="F96" s="161">
        <f>F95</f>
        <v>631.82987755102033</v>
      </c>
      <c r="G96" s="161">
        <f>G95</f>
        <v>444.18168723623302</v>
      </c>
      <c r="H96" s="161">
        <f>H95</f>
        <v>4731.2568086404963</v>
      </c>
    </row>
    <row r="97" spans="1:8" x14ac:dyDescent="0.2">
      <c r="A97" s="168"/>
      <c r="B97" s="169"/>
      <c r="C97" s="169" t="s">
        <v>94</v>
      </c>
      <c r="D97" s="170">
        <f>D92+D96</f>
        <v>125496.7533722947</v>
      </c>
      <c r="E97" s="170">
        <f>E92+E96</f>
        <v>0</v>
      </c>
      <c r="F97" s="170">
        <f>F92+F96</f>
        <v>21692.825795918365</v>
      </c>
      <c r="G97" s="170">
        <f>G92+G96</f>
        <v>15250.237928443999</v>
      </c>
      <c r="H97" s="170">
        <f>H92+H96</f>
        <v>162439.81709665703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3" t="s">
        <v>53</v>
      </c>
      <c r="B104" s="193"/>
      <c r="C104" s="193"/>
      <c r="D104" s="193"/>
      <c r="E104" s="193"/>
      <c r="F104" s="193"/>
      <c r="G104" s="193"/>
      <c r="H104" s="193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22589.415607013045</v>
      </c>
      <c r="E105" s="161">
        <f>E97*0.18</f>
        <v>0</v>
      </c>
      <c r="F105" s="161">
        <f>F97*0.18</f>
        <v>3904.7086432653055</v>
      </c>
      <c r="G105" s="161">
        <f>G97*0.18</f>
        <v>2745.0428271199198</v>
      </c>
      <c r="H105" s="161">
        <f>H97*0.18</f>
        <v>29239.167077398266</v>
      </c>
    </row>
    <row r="106" spans="1:8" ht="14.25" x14ac:dyDescent="0.2">
      <c r="A106" s="173"/>
      <c r="B106" s="164"/>
      <c r="C106" s="174" t="s">
        <v>95</v>
      </c>
      <c r="D106" s="170">
        <f>D97+D105</f>
        <v>148086.16897930775</v>
      </c>
      <c r="E106" s="170">
        <f>E97+E105</f>
        <v>0</v>
      </c>
      <c r="F106" s="170">
        <f>F97+F105</f>
        <v>25597.53443918367</v>
      </c>
      <c r="G106" s="170">
        <f>G97+G105</f>
        <v>17995.280755563919</v>
      </c>
      <c r="H106" s="170">
        <f>H97+H105</f>
        <v>191678.98417405531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E41" sqref="E4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'Сводка затрат'!A8</f>
        <v>Создание системы охранно-пожарной сигнализации производственного дома Сумпосадского участка по обслуживанию распредсетей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116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14.94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08" t="s">
        <v>41</v>
      </c>
      <c r="C14" s="208" t="s">
        <v>42</v>
      </c>
      <c r="D14" s="200" t="s">
        <v>110</v>
      </c>
      <c r="E14" s="200"/>
      <c r="F14" s="200"/>
      <c r="G14" s="200"/>
      <c r="H14" s="200"/>
    </row>
    <row r="15" spans="1:8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08"/>
      <c r="C16" s="208"/>
      <c r="D16" s="199"/>
      <c r="E16" s="199"/>
      <c r="F16" s="199"/>
      <c r="G16" s="199"/>
      <c r="H16" s="199"/>
    </row>
    <row r="17" spans="1:8" x14ac:dyDescent="0.2">
      <c r="A17" s="199"/>
      <c r="B17" s="208"/>
      <c r="C17" s="208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1" t="s">
        <v>45</v>
      </c>
      <c r="B19" s="202"/>
      <c r="C19" s="202"/>
      <c r="D19" s="202"/>
      <c r="E19" s="202"/>
      <c r="F19" s="202"/>
      <c r="G19" s="202"/>
      <c r="H19" s="203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7" t="s">
        <v>46</v>
      </c>
      <c r="C22" s="198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5" t="s">
        <v>47</v>
      </c>
      <c r="B23" s="196"/>
      <c r="C23" s="196"/>
      <c r="D23" s="196"/>
      <c r="E23" s="196"/>
      <c r="F23" s="196"/>
      <c r="G23" s="196"/>
      <c r="H23" s="196"/>
    </row>
    <row r="24" spans="1:8" ht="27.95" hidden="1" customHeight="1" x14ac:dyDescent="0.2">
      <c r="A24" s="42"/>
      <c r="B24" s="197" t="s">
        <v>48</v>
      </c>
      <c r="C24" s="198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5" t="s">
        <v>49</v>
      </c>
      <c r="B25" s="196"/>
      <c r="C25" s="196"/>
      <c r="D25" s="196"/>
      <c r="E25" s="196"/>
      <c r="F25" s="196"/>
      <c r="G25" s="196"/>
      <c r="H25" s="196"/>
    </row>
    <row r="26" spans="1:8" ht="27.95" hidden="1" customHeight="1" x14ac:dyDescent="0.2">
      <c r="A26" s="42"/>
      <c r="B26" s="197" t="s">
        <v>50</v>
      </c>
      <c r="C26" s="198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5" t="s">
        <v>51</v>
      </c>
      <c r="B27" s="196"/>
      <c r="C27" s="196"/>
      <c r="D27" s="196"/>
      <c r="E27" s="196"/>
      <c r="F27" s="196"/>
      <c r="G27" s="196"/>
      <c r="H27" s="196"/>
    </row>
    <row r="28" spans="1:8" ht="210" hidden="1" customHeight="1" x14ac:dyDescent="0.2">
      <c r="A28" s="42"/>
      <c r="B28" s="197" t="s">
        <v>52</v>
      </c>
      <c r="C28" s="198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5" t="s">
        <v>53</v>
      </c>
      <c r="B29" s="196"/>
      <c r="C29" s="196"/>
      <c r="D29" s="196"/>
      <c r="E29" s="196"/>
      <c r="F29" s="196"/>
      <c r="G29" s="196"/>
      <c r="H29" s="196"/>
    </row>
    <row r="30" spans="1:8" ht="12.75" customHeight="1" x14ac:dyDescent="0.2">
      <c r="A30" s="42"/>
      <c r="B30" s="209" t="s">
        <v>54</v>
      </c>
      <c r="C30" s="210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8:C28"/>
    <mergeCell ref="B2:H2"/>
    <mergeCell ref="D8:H8"/>
    <mergeCell ref="A14:A17"/>
    <mergeCell ref="B14:B17"/>
    <mergeCell ref="C14:C17"/>
    <mergeCell ref="D15:D17"/>
    <mergeCell ref="A23:H23"/>
    <mergeCell ref="B22:C22"/>
    <mergeCell ref="H15:H17"/>
    <mergeCell ref="D14:H14"/>
    <mergeCell ref="A19:H19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I36" sqref="I3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'Объектный сметный расчет '!B2</f>
        <v>Создание системы охранно-пожарной сигнализации производственного дома Сумпосадского участка по обслуживанию распредсетей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39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f>14.94</f>
        <v>14.94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08" t="s">
        <v>41</v>
      </c>
      <c r="C16" s="208" t="s">
        <v>42</v>
      </c>
      <c r="D16" s="200" t="s">
        <v>110</v>
      </c>
      <c r="E16" s="200"/>
      <c r="F16" s="200"/>
      <c r="G16" s="200"/>
      <c r="H16" s="200"/>
    </row>
    <row r="17" spans="1:8" x14ac:dyDescent="0.2">
      <c r="A17" s="199"/>
      <c r="B17" s="208"/>
      <c r="C17" s="208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08"/>
      <c r="C18" s="208"/>
      <c r="D18" s="199"/>
      <c r="E18" s="199"/>
      <c r="F18" s="199"/>
      <c r="G18" s="199"/>
      <c r="H18" s="199"/>
    </row>
    <row r="19" spans="1:8" x14ac:dyDescent="0.2">
      <c r="A19" s="199"/>
      <c r="B19" s="208"/>
      <c r="C19" s="208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1" t="s">
        <v>45</v>
      </c>
      <c r="B21" s="202"/>
      <c r="C21" s="202"/>
      <c r="D21" s="202"/>
      <c r="E21" s="202"/>
      <c r="F21" s="202"/>
      <c r="G21" s="202"/>
      <c r="H21" s="203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115250.75102040815</v>
      </c>
      <c r="E24" s="43">
        <f>'Источник ценовой информации'!H34*H13</f>
        <v>0</v>
      </c>
      <c r="F24" s="76">
        <f>62168/44.1*H13</f>
        <v>21060.995918367345</v>
      </c>
      <c r="G24" s="88">
        <f>'Источник ценовой информации'!H36</f>
        <v>0</v>
      </c>
      <c r="H24" s="43">
        <f>SUM(D24:G24)</f>
        <v>136311.7469387755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7" t="s">
        <v>46</v>
      </c>
      <c r="C26" s="198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9" t="s">
        <v>54</v>
      </c>
      <c r="C27" s="210"/>
      <c r="D27" s="43">
        <f>SUM(D22:D25)</f>
        <v>115250.75102040815</v>
      </c>
      <c r="E27" s="43">
        <f>SUM(E22:E25)</f>
        <v>0</v>
      </c>
      <c r="F27" s="43">
        <f>SUM(F22:F25)</f>
        <v>21060.995918367345</v>
      </c>
      <c r="G27" s="43">
        <f>SUM(G22:G25)</f>
        <v>0</v>
      </c>
      <c r="H27" s="43">
        <f>SUM(D27:G27)</f>
        <v>136311.7469387755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G12" sqref="G12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4" t="str">
        <f>'Объектный сметный расчет 2-12'!B2</f>
        <v>Создание системы охранно-пожарной сигнализации производственного дома Сумпосадского участка по обслуживанию распредсетей</v>
      </c>
      <c r="C2" s="205"/>
      <c r="D2" s="205"/>
      <c r="E2" s="205"/>
      <c r="F2" s="205"/>
      <c r="G2" s="205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6" t="s">
        <v>109</v>
      </c>
      <c r="E8" s="207"/>
      <c r="F8" s="207"/>
      <c r="G8" s="207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14.94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08" t="s">
        <v>41</v>
      </c>
      <c r="C14" s="208" t="s">
        <v>42</v>
      </c>
      <c r="D14" s="200" t="s">
        <v>110</v>
      </c>
      <c r="E14" s="200"/>
      <c r="F14" s="200"/>
      <c r="G14" s="200"/>
    </row>
    <row r="15" spans="1:7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08"/>
      <c r="C16" s="208"/>
      <c r="D16" s="199"/>
      <c r="E16" s="199"/>
      <c r="F16" s="199"/>
      <c r="G16" s="199"/>
    </row>
    <row r="17" spans="1:7" x14ac:dyDescent="0.2">
      <c r="A17" s="199"/>
      <c r="B17" s="208"/>
      <c r="C17" s="208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1" t="s">
        <v>45</v>
      </c>
      <c r="B19" s="202"/>
      <c r="C19" s="202"/>
      <c r="D19" s="202"/>
      <c r="E19" s="202"/>
      <c r="F19" s="202"/>
      <c r="G19" s="203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7" t="s">
        <v>46</v>
      </c>
      <c r="C24" s="198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5" t="s">
        <v>47</v>
      </c>
      <c r="B25" s="196"/>
      <c r="C25" s="196"/>
      <c r="D25" s="196"/>
      <c r="E25" s="196"/>
      <c r="F25" s="196"/>
      <c r="G25" s="196"/>
    </row>
    <row r="26" spans="1:7" ht="27.95" hidden="1" customHeight="1" x14ac:dyDescent="0.2">
      <c r="A26" s="42"/>
      <c r="B26" s="197" t="s">
        <v>48</v>
      </c>
      <c r="C26" s="198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5" t="s">
        <v>49</v>
      </c>
      <c r="B27" s="196"/>
      <c r="C27" s="196"/>
      <c r="D27" s="196"/>
      <c r="E27" s="196"/>
      <c r="F27" s="196"/>
      <c r="G27" s="196"/>
    </row>
    <row r="28" spans="1:7" ht="27.95" hidden="1" customHeight="1" x14ac:dyDescent="0.2">
      <c r="A28" s="42"/>
      <c r="B28" s="197" t="s">
        <v>50</v>
      </c>
      <c r="C28" s="198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5" t="s">
        <v>51</v>
      </c>
      <c r="B29" s="196"/>
      <c r="C29" s="196"/>
      <c r="D29" s="196"/>
      <c r="E29" s="196"/>
      <c r="F29" s="196"/>
      <c r="G29" s="196"/>
    </row>
    <row r="30" spans="1:7" ht="210" hidden="1" customHeight="1" x14ac:dyDescent="0.2">
      <c r="A30" s="42"/>
      <c r="B30" s="197" t="s">
        <v>52</v>
      </c>
      <c r="C30" s="198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5" t="s">
        <v>53</v>
      </c>
      <c r="B31" s="196"/>
      <c r="C31" s="196"/>
      <c r="D31" s="196"/>
      <c r="E31" s="196"/>
      <c r="F31" s="196"/>
      <c r="G31" s="196"/>
    </row>
    <row r="32" spans="1:7" ht="12.75" customHeight="1" x14ac:dyDescent="0.2">
      <c r="A32" s="42"/>
      <c r="B32" s="209" t="s">
        <v>54</v>
      </c>
      <c r="C32" s="210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226</v>
      </c>
      <c r="B2" s="90" t="s">
        <v>177</v>
      </c>
      <c r="C2" s="91">
        <v>1</v>
      </c>
      <c r="D2" s="217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227</v>
      </c>
      <c r="B4" s="90" t="s">
        <v>177</v>
      </c>
      <c r="C4" s="91">
        <v>1</v>
      </c>
      <c r="D4" s="217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4"/>
      <c r="D5" s="218"/>
      <c r="G5" s="155"/>
    </row>
    <row r="6" spans="1:9" x14ac:dyDescent="0.2">
      <c r="A6" s="213" t="s">
        <v>228</v>
      </c>
      <c r="B6" s="90" t="s">
        <v>177</v>
      </c>
      <c r="C6" s="152">
        <v>2</v>
      </c>
      <c r="D6" s="217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4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">
      <c r="A8" s="213" t="s">
        <v>229</v>
      </c>
      <c r="B8" s="90" t="s">
        <v>177</v>
      </c>
      <c r="C8" s="152">
        <v>1</v>
      </c>
      <c r="D8" s="217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4"/>
      <c r="D9" s="218"/>
      <c r="E9" s="47"/>
      <c r="F9" s="47"/>
      <c r="G9" s="156"/>
    </row>
    <row r="10" spans="1:9" x14ac:dyDescent="0.2">
      <c r="A10" s="213" t="s">
        <v>230</v>
      </c>
      <c r="B10" s="90" t="s">
        <v>177</v>
      </c>
      <c r="C10" s="152">
        <v>1</v>
      </c>
      <c r="D10" s="217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">
      <c r="A12" s="213" t="s">
        <v>231</v>
      </c>
      <c r="B12" s="90" t="s">
        <v>177</v>
      </c>
      <c r="C12" s="152">
        <v>1</v>
      </c>
      <c r="D12" s="217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4"/>
      <c r="D13" s="218"/>
      <c r="E13" s="47"/>
      <c r="F13" s="47"/>
      <c r="G13" s="156"/>
    </row>
    <row r="14" spans="1:9" x14ac:dyDescent="0.2">
      <c r="A14" s="213" t="s">
        <v>232</v>
      </c>
      <c r="B14" s="90" t="s">
        <v>177</v>
      </c>
      <c r="C14" s="152">
        <v>1</v>
      </c>
      <c r="D14" s="217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">
      <c r="A16" s="213" t="s">
        <v>233</v>
      </c>
      <c r="B16" s="90" t="s">
        <v>177</v>
      </c>
      <c r="C16" s="152">
        <v>1</v>
      </c>
      <c r="D16" s="217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4"/>
      <c r="D17" s="218"/>
      <c r="E17" s="47"/>
      <c r="F17" s="47"/>
      <c r="G17" s="156"/>
    </row>
    <row r="18" spans="1:8" x14ac:dyDescent="0.2">
      <c r="A18" s="213" t="s">
        <v>234</v>
      </c>
      <c r="B18" s="90" t="s">
        <v>177</v>
      </c>
      <c r="C18" s="152">
        <v>16</v>
      </c>
      <c r="D18" s="217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">
      <c r="A20" s="213" t="s">
        <v>235</v>
      </c>
      <c r="B20" s="90" t="s">
        <v>177</v>
      </c>
      <c r="C20" s="152">
        <v>3</v>
      </c>
      <c r="D20" s="217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4"/>
      <c r="D21" s="218"/>
      <c r="E21" s="47"/>
      <c r="F21" s="47"/>
      <c r="G21" s="156"/>
    </row>
    <row r="22" spans="1:8" x14ac:dyDescent="0.2">
      <c r="A22" s="213" t="s">
        <v>236</v>
      </c>
      <c r="B22" s="90" t="s">
        <v>177</v>
      </c>
      <c r="C22" s="152">
        <v>2</v>
      </c>
      <c r="D22" s="217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">
      <c r="A24" s="213" t="s">
        <v>237</v>
      </c>
      <c r="B24" s="90" t="s">
        <v>177</v>
      </c>
      <c r="C24" s="152">
        <v>1</v>
      </c>
      <c r="D24" s="217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4"/>
      <c r="D25" s="218"/>
      <c r="E25" s="47"/>
      <c r="F25" s="47"/>
      <c r="G25" s="156"/>
    </row>
    <row r="26" spans="1:8" x14ac:dyDescent="0.2">
      <c r="A26" s="213" t="s">
        <v>238</v>
      </c>
      <c r="B26" s="90" t="s">
        <v>177</v>
      </c>
      <c r="C26" s="152">
        <v>4</v>
      </c>
      <c r="D26" s="217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4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">
      <c r="A28" s="213" t="s">
        <v>239</v>
      </c>
      <c r="B28" s="90" t="s">
        <v>177</v>
      </c>
      <c r="C28" s="152">
        <v>1</v>
      </c>
      <c r="D28" s="217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4"/>
      <c r="B29" s="90" t="s">
        <v>177</v>
      </c>
      <c r="D29" s="218"/>
      <c r="E29" s="47"/>
      <c r="F29" s="47"/>
      <c r="G29" s="156"/>
    </row>
    <row r="30" spans="1:8" x14ac:dyDescent="0.2">
      <c r="A30" s="213" t="s">
        <v>240</v>
      </c>
      <c r="B30" s="90" t="s">
        <v>177</v>
      </c>
      <c r="C30" s="152">
        <v>1</v>
      </c>
      <c r="D30" s="217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4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">
      <c r="A32" s="213" t="s">
        <v>241</v>
      </c>
      <c r="B32" s="90" t="s">
        <v>177</v>
      </c>
      <c r="C32" s="152">
        <v>1</v>
      </c>
      <c r="D32" s="217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4"/>
      <c r="B33" s="90" t="s">
        <v>177</v>
      </c>
      <c r="D33" s="218"/>
      <c r="E33" s="47"/>
      <c r="F33" s="47"/>
      <c r="G33" s="156"/>
    </row>
    <row r="34" spans="1:8" x14ac:dyDescent="0.2">
      <c r="A34" s="213" t="s">
        <v>242</v>
      </c>
      <c r="B34" s="90" t="s">
        <v>177</v>
      </c>
      <c r="C34" s="152">
        <v>1</v>
      </c>
      <c r="D34" s="217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4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">
      <c r="A36" s="213" t="s">
        <v>243</v>
      </c>
      <c r="B36" s="90" t="s">
        <v>177</v>
      </c>
      <c r="C36" s="152">
        <v>15</v>
      </c>
      <c r="D36" s="217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4"/>
      <c r="D37" s="218"/>
      <c r="E37" s="47"/>
      <c r="F37" s="47"/>
      <c r="G37" s="156"/>
    </row>
    <row r="38" spans="1:8" x14ac:dyDescent="0.2">
      <c r="A38" s="213" t="s">
        <v>244</v>
      </c>
      <c r="B38" s="90" t="s">
        <v>177</v>
      </c>
      <c r="C38" s="152">
        <v>8</v>
      </c>
      <c r="D38" s="217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">
      <c r="A40" s="213" t="s">
        <v>245</v>
      </c>
      <c r="B40" s="90" t="s">
        <v>177</v>
      </c>
      <c r="C40" s="152">
        <v>6</v>
      </c>
      <c r="D40" s="217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4"/>
      <c r="D41" s="218"/>
      <c r="E41" s="47"/>
      <c r="F41" s="47"/>
      <c r="G41" s="156"/>
    </row>
    <row r="42" spans="1:8" x14ac:dyDescent="0.2">
      <c r="A42" s="213" t="s">
        <v>246</v>
      </c>
      <c r="B42" s="90" t="s">
        <v>177</v>
      </c>
      <c r="C42" s="152">
        <v>3</v>
      </c>
      <c r="D42" s="217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">
      <c r="A44" s="213" t="s">
        <v>247</v>
      </c>
      <c r="B44" s="90" t="s">
        <v>177</v>
      </c>
      <c r="C44" s="152">
        <v>1</v>
      </c>
      <c r="D44" s="217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4"/>
      <c r="D45" s="218"/>
      <c r="E45" s="47"/>
      <c r="F45" s="47"/>
      <c r="G45" s="156"/>
    </row>
    <row r="46" spans="1:8" x14ac:dyDescent="0.2">
      <c r="A46" s="213" t="s">
        <v>248</v>
      </c>
      <c r="B46" s="90" t="s">
        <v>177</v>
      </c>
      <c r="C46" s="152">
        <v>1</v>
      </c>
      <c r="D46" s="217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" customHeight="1" x14ac:dyDescent="0.2">
      <c r="A48" s="215" t="s">
        <v>249</v>
      </c>
      <c r="B48" s="90" t="s">
        <v>177</v>
      </c>
      <c r="C48" s="152">
        <v>3</v>
      </c>
      <c r="D48" s="217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6"/>
      <c r="D49" s="218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6" t="s">
        <v>123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8" t="s">
        <v>0</v>
      </c>
      <c r="B6" s="228" t="s">
        <v>124</v>
      </c>
      <c r="C6" s="231" t="s">
        <v>102</v>
      </c>
      <c r="D6" s="231" t="s">
        <v>125</v>
      </c>
      <c r="E6" s="234" t="s">
        <v>126</v>
      </c>
      <c r="F6" s="237" t="s">
        <v>127</v>
      </c>
      <c r="G6" s="238"/>
      <c r="H6" s="239" t="s">
        <v>128</v>
      </c>
      <c r="I6" s="240"/>
      <c r="J6" s="240"/>
      <c r="K6" s="240"/>
      <c r="L6" s="240"/>
      <c r="M6" s="240"/>
      <c r="N6" s="240"/>
      <c r="O6" s="240"/>
      <c r="P6" s="240"/>
      <c r="Q6" s="241"/>
      <c r="R6" s="228" t="s">
        <v>129</v>
      </c>
      <c r="S6" s="228" t="s">
        <v>130</v>
      </c>
      <c r="T6" s="228" t="s">
        <v>131</v>
      </c>
      <c r="U6" s="228" t="s">
        <v>132</v>
      </c>
    </row>
    <row r="7" spans="1:21" ht="15.75" thickBot="1" x14ac:dyDescent="0.25">
      <c r="A7" s="229"/>
      <c r="B7" s="229"/>
      <c r="C7" s="232"/>
      <c r="D7" s="232"/>
      <c r="E7" s="235"/>
      <c r="F7" s="239" t="s">
        <v>133</v>
      </c>
      <c r="G7" s="241"/>
      <c r="H7" s="239"/>
      <c r="I7" s="241"/>
      <c r="J7" s="219"/>
      <c r="K7" s="220"/>
      <c r="L7" s="219"/>
      <c r="M7" s="220"/>
      <c r="N7" s="219" t="s">
        <v>133</v>
      </c>
      <c r="O7" s="220"/>
      <c r="P7" s="219" t="s">
        <v>133</v>
      </c>
      <c r="Q7" s="220"/>
      <c r="R7" s="229"/>
      <c r="S7" s="229"/>
      <c r="T7" s="229"/>
      <c r="U7" s="229"/>
    </row>
    <row r="8" spans="1:21" ht="45.75" thickBot="1" x14ac:dyDescent="0.25">
      <c r="A8" s="230"/>
      <c r="B8" s="230"/>
      <c r="C8" s="233"/>
      <c r="D8" s="233"/>
      <c r="E8" s="236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30"/>
      <c r="S8" s="230"/>
      <c r="T8" s="230"/>
      <c r="U8" s="230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4" t="s">
        <v>140</v>
      </c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3" t="s">
        <v>143</v>
      </c>
      <c r="B18" s="223"/>
      <c r="C18" s="223"/>
      <c r="D18" s="223"/>
      <c r="E18" s="223"/>
      <c r="F18" s="114"/>
      <c r="G18" s="114"/>
      <c r="H18" s="124"/>
      <c r="I18" s="124"/>
      <c r="J18" s="75"/>
      <c r="K18" s="225"/>
      <c r="L18" s="225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21" t="s">
        <v>144</v>
      </c>
      <c r="I19" s="221"/>
      <c r="J19" s="127"/>
      <c r="K19" s="221" t="s">
        <v>145</v>
      </c>
      <c r="L19" s="221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3" t="s">
        <v>146</v>
      </c>
      <c r="B20" s="223"/>
      <c r="C20" s="223"/>
      <c r="D20" s="223"/>
      <c r="E20" s="223"/>
      <c r="F20" s="114"/>
      <c r="G20" s="114"/>
      <c r="H20" s="124"/>
      <c r="I20" s="124"/>
      <c r="J20" s="75"/>
      <c r="K20" s="225"/>
      <c r="L20" s="225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21" t="s">
        <v>144</v>
      </c>
      <c r="I21" s="221"/>
      <c r="J21" s="75"/>
      <c r="K21" s="221" t="s">
        <v>145</v>
      </c>
      <c r="L21" s="221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2" t="s">
        <v>225</v>
      </c>
      <c r="B22" s="223"/>
      <c r="C22" s="223"/>
      <c r="D22" s="223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8" t="s">
        <v>169</v>
      </c>
      <c r="D3" s="248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9" t="s">
        <v>150</v>
      </c>
      <c r="C9" s="249"/>
      <c r="D9" s="249"/>
    </row>
    <row r="10" spans="2:4" ht="15.75" x14ac:dyDescent="0.2">
      <c r="B10" s="249" t="s">
        <v>151</v>
      </c>
      <c r="C10" s="249"/>
      <c r="D10" s="249"/>
    </row>
    <row r="11" spans="2:4" ht="15.75" x14ac:dyDescent="0.2">
      <c r="B11" s="249" t="s">
        <v>152</v>
      </c>
      <c r="C11" s="249"/>
      <c r="D11" s="249"/>
    </row>
    <row r="12" spans="2:4" ht="15.75" x14ac:dyDescent="0.2">
      <c r="B12" s="135"/>
    </row>
    <row r="13" spans="2:4" ht="15.75" x14ac:dyDescent="0.2">
      <c r="B13" s="249" t="s">
        <v>153</v>
      </c>
      <c r="C13" s="249"/>
      <c r="D13" s="249"/>
    </row>
    <row r="14" spans="2:4" ht="15.75" x14ac:dyDescent="0.2">
      <c r="B14" s="136"/>
    </row>
    <row r="15" spans="2:4" ht="87.75" customHeight="1" x14ac:dyDescent="0.2">
      <c r="B15" s="242" t="str">
        <f>'ССР 4 кв. 2015 '!C12</f>
        <v>Создание системы охранно-пожарной сигнализации производственного дома Сумпосадского участка по обслуживанию распредсетей</v>
      </c>
      <c r="C15" s="242"/>
      <c r="D15" s="242"/>
    </row>
    <row r="16" spans="2:4" ht="15.75" x14ac:dyDescent="0.2">
      <c r="B16" s="243" t="str">
        <f>"ИП "&amp;'Сводка затрат'!C7</f>
        <v>ИП 000-32-1-06.10-0001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2022-02-25T13:06:07Z</dcterms:modified>
</cp:coreProperties>
</file>